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17610" windowHeight="7245" activeTab="2"/>
  </bookViews>
  <sheets>
    <sheet name="Analysis" sheetId="9" r:id="rId1"/>
    <sheet name="Income" sheetId="7" r:id="rId2"/>
    <sheet name="Inc Exp" sheetId="6" r:id="rId3"/>
  </sheets>
  <calcPr calcId="145621" fullPrecision="0"/>
</workbook>
</file>

<file path=xl/calcChain.xml><?xml version="1.0" encoding="utf-8"?>
<calcChain xmlns="http://schemas.openxmlformats.org/spreadsheetml/2006/main">
  <c r="I32" i="7" l="1"/>
  <c r="D43" i="9"/>
  <c r="D40" i="9"/>
  <c r="D42" i="6"/>
  <c r="C42" i="6"/>
  <c r="B42" i="6"/>
  <c r="E32" i="7"/>
  <c r="F32" i="7"/>
  <c r="D32" i="7"/>
  <c r="C32" i="7"/>
  <c r="B32" i="7" s="1"/>
  <c r="B31" i="7"/>
  <c r="B23" i="9"/>
  <c r="B2" i="9"/>
  <c r="E30" i="7" l="1"/>
  <c r="B30" i="7"/>
  <c r="B42" i="9"/>
  <c r="B41" i="9"/>
  <c r="B39" i="9"/>
  <c r="B28" i="7" l="1"/>
  <c r="B27" i="7"/>
  <c r="D33" i="6" l="1"/>
  <c r="D34" i="6"/>
  <c r="D35" i="6"/>
  <c r="D36" i="6"/>
  <c r="D38" i="6"/>
  <c r="D39" i="6"/>
  <c r="D40" i="6"/>
  <c r="F29" i="7"/>
  <c r="E29" i="7"/>
  <c r="B29" i="7"/>
  <c r="B40" i="9"/>
  <c r="B43" i="9"/>
  <c r="B26" i="9"/>
  <c r="C22" i="9" l="1"/>
  <c r="C41" i="6"/>
  <c r="C19" i="9"/>
  <c r="C24" i="9"/>
  <c r="C26" i="9"/>
  <c r="C23" i="9"/>
  <c r="C20" i="9"/>
  <c r="C21" i="9"/>
  <c r="B44" i="9"/>
  <c r="C42" i="9"/>
  <c r="B9" i="9"/>
  <c r="E31" i="7" s="1"/>
  <c r="C39" i="9"/>
  <c r="C41" i="9"/>
  <c r="C43" i="9"/>
  <c r="C18" i="9"/>
  <c r="C40" i="9"/>
  <c r="E28" i="7"/>
  <c r="F28" i="7" s="1"/>
  <c r="F31" i="7" l="1"/>
  <c r="B41" i="6"/>
  <c r="D41" i="6" s="1"/>
  <c r="D21" i="9"/>
  <c r="D23" i="9"/>
  <c r="C6" i="9"/>
  <c r="C5" i="9"/>
  <c r="C3" i="9"/>
  <c r="C4" i="9"/>
  <c r="C8" i="9"/>
  <c r="C2" i="9"/>
  <c r="C44" i="9"/>
  <c r="C37" i="6"/>
  <c r="D37" i="6" s="1"/>
  <c r="E27" i="7" l="1"/>
  <c r="C9" i="9"/>
  <c r="B26" i="7"/>
  <c r="E26" i="7" s="1"/>
  <c r="F27" i="7" l="1"/>
  <c r="B23" i="6"/>
  <c r="B24" i="6"/>
  <c r="B25" i="6"/>
  <c r="B26" i="6"/>
  <c r="B27" i="6"/>
  <c r="B28" i="6"/>
  <c r="B29" i="6"/>
  <c r="B30" i="6"/>
  <c r="B31" i="6"/>
  <c r="B32" i="6"/>
  <c r="C24" i="6" l="1"/>
  <c r="C25" i="6"/>
  <c r="C26" i="6"/>
  <c r="C27" i="6"/>
  <c r="C28" i="6"/>
  <c r="C29" i="6"/>
  <c r="C30" i="6"/>
  <c r="C31" i="6"/>
  <c r="C32" i="6"/>
  <c r="C23" i="6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D27" i="6" l="1"/>
  <c r="D26" i="6"/>
  <c r="D25" i="6"/>
  <c r="D24" i="6"/>
  <c r="D23" i="6"/>
  <c r="D32" i="6"/>
  <c r="D29" i="6"/>
  <c r="D31" i="6"/>
  <c r="D28" i="6"/>
  <c r="D30" i="6"/>
  <c r="F30" i="7"/>
</calcChain>
</file>

<file path=xl/sharedStrings.xml><?xml version="1.0" encoding="utf-8"?>
<sst xmlns="http://schemas.openxmlformats.org/spreadsheetml/2006/main" count="34" uniqueCount="27">
  <si>
    <t xml:space="preserve">Legacies </t>
  </si>
  <si>
    <t>Grants</t>
  </si>
  <si>
    <t>Year end</t>
  </si>
  <si>
    <t>Exp</t>
  </si>
  <si>
    <t>Tot Income</t>
  </si>
  <si>
    <t>Year</t>
  </si>
  <si>
    <t>Donations</t>
  </si>
  <si>
    <t>Sales</t>
  </si>
  <si>
    <t>Fund-raising</t>
  </si>
  <si>
    <t>Income</t>
  </si>
  <si>
    <t>Expenditure</t>
  </si>
  <si>
    <t>Difference at Year end</t>
  </si>
  <si>
    <t xml:space="preserve">Donations &amp; Other Income </t>
  </si>
  <si>
    <t>Management</t>
  </si>
  <si>
    <t>Support costs</t>
  </si>
  <si>
    <t>Information &amp; Advice</t>
  </si>
  <si>
    <t>Practical work</t>
  </si>
  <si>
    <t>Training courses</t>
  </si>
  <si>
    <t>Nestboxes</t>
  </si>
  <si>
    <t>How we use your  £1</t>
  </si>
  <si>
    <t>Legacies</t>
  </si>
  <si>
    <t>Charitable activities</t>
  </si>
  <si>
    <t xml:space="preserve">Fund-raising </t>
  </si>
  <si>
    <t>Other income</t>
  </si>
  <si>
    <t xml:space="preserve">Grants &amp; Donations </t>
  </si>
  <si>
    <t>Income 2019</t>
  </si>
  <si>
    <t>Expenditure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</si>
</sst>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£&quot;#,##0;[Red]\-&quot;£&quot;#,##0"/>
    <numFmt numFmtId="41" formatCode="_-* #,##0_-;\-* #,##0_-;_-* &quot;-&quot;_-;_-@_-"/>
    <numFmt numFmtId="44" formatCode="_-&quot;£&quot;* #,##0.00_-;\-&quot;£&quot;* #,##0.00_-;_-&quot;£&quot;* &quot;-&quot;??_-;_-@_-"/>
    <numFmt numFmtId="164" formatCode="0.0%"/>
    <numFmt numFmtId="165" formatCode="#,##0\ ;\(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41" fontId="0" fillId="0" borderId="0" xfId="0" applyNumberFormat="1"/>
    <xf numFmtId="0" fontId="0" fillId="0" borderId="0" xfId="0" applyAlignment="1">
      <alignment horizontal="center"/>
    </xf>
    <xf numFmtId="9" fontId="0" fillId="0" borderId="0" xfId="1" applyFont="1"/>
    <xf numFmtId="6" fontId="0" fillId="0" borderId="0" xfId="0" applyNumberFormat="1"/>
    <xf numFmtId="9" fontId="0" fillId="0" borderId="0" xfId="0" applyNumberFormat="1"/>
    <xf numFmtId="164" fontId="0" fillId="0" borderId="0" xfId="1" applyNumberFormat="1" applyFont="1"/>
    <xf numFmtId="9" fontId="0" fillId="0" borderId="0" xfId="1" applyNumberFormat="1" applyFont="1"/>
    <xf numFmtId="0" fontId="2" fillId="0" borderId="0" xfId="2"/>
    <xf numFmtId="9" fontId="0" fillId="0" borderId="0" xfId="3" applyNumberFormat="1" applyFont="1"/>
    <xf numFmtId="41" fontId="2" fillId="0" borderId="0" xfId="2" applyNumberFormat="1"/>
    <xf numFmtId="0" fontId="3" fillId="0" borderId="0" xfId="2" applyFont="1"/>
    <xf numFmtId="41" fontId="4" fillId="0" borderId="0" xfId="4" applyNumberFormat="1" applyFont="1"/>
    <xf numFmtId="9" fontId="3" fillId="0" borderId="0" xfId="3" applyNumberFormat="1" applyFont="1"/>
    <xf numFmtId="165" fontId="0" fillId="0" borderId="0" xfId="0" applyNumberFormat="1"/>
    <xf numFmtId="0" fontId="2" fillId="0" borderId="0" xfId="2" applyFont="1"/>
    <xf numFmtId="9" fontId="2" fillId="0" borderId="0" xfId="2" applyNumberFormat="1"/>
  </cellXfs>
  <cellStyles count="12">
    <cellStyle name="Currency 2" xfId="4"/>
    <cellStyle name="Currency 2 2" xfId="5"/>
    <cellStyle name="Currency 3" xfId="6"/>
    <cellStyle name="Normal" xfId="0" builtinId="0"/>
    <cellStyle name="Normal 2" xfId="2"/>
    <cellStyle name="Normal 2 2" xfId="7"/>
    <cellStyle name="Normal 3" xfId="8"/>
    <cellStyle name="Normal 4" xfId="9"/>
    <cellStyle name="Normal 5" xfId="10"/>
    <cellStyle name="Percent" xfId="1" builtinId="5"/>
    <cellStyle name="Percent 2" xfId="3"/>
    <cellStyle name="Percent 2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Income 2019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19"/>
          <c:dPt>
            <c:idx val="3"/>
            <c:bubble3D val="0"/>
            <c:spPr>
              <a:solidFill>
                <a:srgbClr val="FFC00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6"/>
            <c:bubble3D val="0"/>
            <c:explosion val="20"/>
          </c:dPt>
          <c:dLbls>
            <c:dLbl>
              <c:idx val="6"/>
              <c:layout>
                <c:manualLayout>
                  <c:x val="2.2593602433936721E-2"/>
                  <c:y val="7.18647288759055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Analysis!$A$2:$A$8</c:f>
              <c:strCache>
                <c:ptCount val="7"/>
                <c:pt idx="0">
                  <c:v>Donations</c:v>
                </c:pt>
                <c:pt idx="1">
                  <c:v>Legacies</c:v>
                </c:pt>
                <c:pt idx="2">
                  <c:v>Grants</c:v>
                </c:pt>
                <c:pt idx="3">
                  <c:v>Charitable activities</c:v>
                </c:pt>
                <c:pt idx="4">
                  <c:v>Sales</c:v>
                </c:pt>
                <c:pt idx="5">
                  <c:v>Fund-raising </c:v>
                </c:pt>
                <c:pt idx="6">
                  <c:v>Other income</c:v>
                </c:pt>
              </c:strCache>
            </c:strRef>
          </c:cat>
          <c:val>
            <c:numRef>
              <c:f>Analysis!$C$2:$C$8</c:f>
              <c:numCache>
                <c:formatCode>0%</c:formatCode>
                <c:ptCount val="7"/>
                <c:pt idx="0">
                  <c:v>0.41</c:v>
                </c:pt>
                <c:pt idx="1">
                  <c:v>0.13</c:v>
                </c:pt>
                <c:pt idx="2">
                  <c:v>0.14000000000000001</c:v>
                </c:pt>
                <c:pt idx="3">
                  <c:v>0.26</c:v>
                </c:pt>
                <c:pt idx="4">
                  <c:v>0.03</c:v>
                </c:pt>
                <c:pt idx="5">
                  <c:v>0.01</c:v>
                </c:pt>
                <c:pt idx="6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Expenditure 2019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14"/>
          <c:dPt>
            <c:idx val="0"/>
            <c:bubble3D val="0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Pt>
            <c:idx val="4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5"/>
            <c:bubble3D val="0"/>
            <c:spPr>
              <a:solidFill>
                <a:srgbClr val="FF00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Analysis!$A$18:$A$24</c:f>
              <c:strCache>
                <c:ptCount val="7"/>
                <c:pt idx="0">
                  <c:v>Practical work</c:v>
                </c:pt>
                <c:pt idx="1">
                  <c:v>Information &amp; Advice</c:v>
                </c:pt>
                <c:pt idx="2">
                  <c:v>Nestboxes</c:v>
                </c:pt>
                <c:pt idx="3">
                  <c:v>Training courses</c:v>
                </c:pt>
                <c:pt idx="4">
                  <c:v>Grants &amp; Donations </c:v>
                </c:pt>
                <c:pt idx="5">
                  <c:v>Support costs</c:v>
                </c:pt>
                <c:pt idx="6">
                  <c:v>Fund-raising</c:v>
                </c:pt>
              </c:strCache>
            </c:strRef>
          </c:cat>
          <c:val>
            <c:numRef>
              <c:f>Analysis!$C$18:$C$24</c:f>
              <c:numCache>
                <c:formatCode>0%</c:formatCode>
                <c:ptCount val="7"/>
                <c:pt idx="0">
                  <c:v>0.46</c:v>
                </c:pt>
                <c:pt idx="1">
                  <c:v>0.28000000000000003</c:v>
                </c:pt>
                <c:pt idx="2">
                  <c:v>0.09</c:v>
                </c:pt>
                <c:pt idx="3">
                  <c:v>0.02</c:v>
                </c:pt>
                <c:pt idx="4">
                  <c:v>0.01</c:v>
                </c:pt>
                <c:pt idx="5">
                  <c:v>0.08</c:v>
                </c:pt>
                <c:pt idx="6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How we use your  £1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Pt>
            <c:idx val="3"/>
            <c:bubble3D val="0"/>
            <c:spPr>
              <a:solidFill>
                <a:srgbClr val="92D05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Analysis!$A$39:$A$43</c:f>
              <c:strCache>
                <c:ptCount val="5"/>
                <c:pt idx="0">
                  <c:v>Practical work</c:v>
                </c:pt>
                <c:pt idx="1">
                  <c:v>Information &amp; Advice</c:v>
                </c:pt>
                <c:pt idx="2">
                  <c:v>Management</c:v>
                </c:pt>
                <c:pt idx="3">
                  <c:v>Support costs</c:v>
                </c:pt>
                <c:pt idx="4">
                  <c:v>Fund-raising</c:v>
                </c:pt>
              </c:strCache>
            </c:strRef>
          </c:cat>
          <c:val>
            <c:numRef>
              <c:f>Analysis!$C$39:$C$43</c:f>
              <c:numCache>
                <c:formatCode>0%</c:formatCode>
                <c:ptCount val="5"/>
                <c:pt idx="0">
                  <c:v>0.57999999999999996</c:v>
                </c:pt>
                <c:pt idx="1">
                  <c:v>0.28000000000000003</c:v>
                </c:pt>
                <c:pt idx="2">
                  <c:v>0.02</c:v>
                </c:pt>
                <c:pt idx="3">
                  <c:v>0.05</c:v>
                </c:pt>
                <c:pt idx="4">
                  <c:v>0.06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/>
              <a:t>The significance of Grants and Legacies since 1989</a:t>
            </a:r>
          </a:p>
        </c:rich>
      </c:tx>
      <c:layout>
        <c:manualLayout>
          <c:xMode val="edge"/>
          <c:yMode val="edge"/>
          <c:x val="0.18040966754155729"/>
          <c:y val="2.7777777777777776E-2"/>
        </c:manualLayout>
      </c:layout>
      <c:overlay val="1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8079615048119"/>
          <c:y val="5.1400554097404488E-2"/>
          <c:w val="0.78778910944365044"/>
          <c:h val="0.85941771334110439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Income!$B$1</c:f>
              <c:strCache>
                <c:ptCount val="1"/>
                <c:pt idx="0">
                  <c:v>Donations &amp; Other Income 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Income!$A$3:$A$32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Income!$B$2:$B$32</c:f>
              <c:numCache>
                <c:formatCode>_(* #,##0_);_(* \(#,##0\);_(* "-"_);_(@_)</c:formatCode>
                <c:ptCount val="31"/>
                <c:pt idx="0">
                  <c:v>4873</c:v>
                </c:pt>
                <c:pt idx="1">
                  <c:v>14704</c:v>
                </c:pt>
                <c:pt idx="2">
                  <c:v>13769</c:v>
                </c:pt>
                <c:pt idx="3">
                  <c:v>14069</c:v>
                </c:pt>
                <c:pt idx="4">
                  <c:v>17131</c:v>
                </c:pt>
                <c:pt idx="5">
                  <c:v>20295</c:v>
                </c:pt>
                <c:pt idx="6">
                  <c:v>34104</c:v>
                </c:pt>
                <c:pt idx="7">
                  <c:v>23215</c:v>
                </c:pt>
                <c:pt idx="8">
                  <c:v>45757</c:v>
                </c:pt>
                <c:pt idx="9">
                  <c:v>62913</c:v>
                </c:pt>
                <c:pt idx="10">
                  <c:v>38131</c:v>
                </c:pt>
                <c:pt idx="11">
                  <c:v>92755</c:v>
                </c:pt>
                <c:pt idx="12">
                  <c:v>64526</c:v>
                </c:pt>
                <c:pt idx="13">
                  <c:v>62138</c:v>
                </c:pt>
                <c:pt idx="14">
                  <c:v>85104</c:v>
                </c:pt>
                <c:pt idx="15">
                  <c:v>91782</c:v>
                </c:pt>
                <c:pt idx="16">
                  <c:v>104321</c:v>
                </c:pt>
                <c:pt idx="17">
                  <c:v>94442</c:v>
                </c:pt>
                <c:pt idx="18">
                  <c:v>111489</c:v>
                </c:pt>
                <c:pt idx="19">
                  <c:v>113252</c:v>
                </c:pt>
                <c:pt idx="20">
                  <c:v>132167</c:v>
                </c:pt>
                <c:pt idx="21">
                  <c:v>168351</c:v>
                </c:pt>
                <c:pt idx="22">
                  <c:v>117695</c:v>
                </c:pt>
                <c:pt idx="23">
                  <c:v>123664</c:v>
                </c:pt>
                <c:pt idx="24">
                  <c:v>111248</c:v>
                </c:pt>
                <c:pt idx="25">
                  <c:v>172215</c:v>
                </c:pt>
                <c:pt idx="26">
                  <c:v>170679</c:v>
                </c:pt>
                <c:pt idx="27">
                  <c:v>161160</c:v>
                </c:pt>
                <c:pt idx="28">
                  <c:v>201063</c:v>
                </c:pt>
                <c:pt idx="29">
                  <c:v>214249</c:v>
                </c:pt>
                <c:pt idx="30">
                  <c:v>316952</c:v>
                </c:pt>
              </c:numCache>
            </c:numRef>
          </c:val>
        </c:ser>
        <c:ser>
          <c:idx val="2"/>
          <c:order val="1"/>
          <c:tx>
            <c:strRef>
              <c:f>Income!$C$1</c:f>
              <c:strCache>
                <c:ptCount val="1"/>
                <c:pt idx="0">
                  <c:v>Legacies 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Income!$A$3:$A$32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Income!$C$2:$C$32</c:f>
              <c:numCache>
                <c:formatCode>_(* #,##0_);_(* \(#,##0\);_(* "-"_);_(@_)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11000</c:v>
                </c:pt>
                <c:pt idx="11">
                  <c:v>8741</c:v>
                </c:pt>
                <c:pt idx="12">
                  <c:v>1108</c:v>
                </c:pt>
                <c:pt idx="13">
                  <c:v>80000</c:v>
                </c:pt>
                <c:pt idx="14">
                  <c:v>3915</c:v>
                </c:pt>
                <c:pt idx="15">
                  <c:v>35480</c:v>
                </c:pt>
                <c:pt idx="16">
                  <c:v>189133</c:v>
                </c:pt>
                <c:pt idx="17">
                  <c:v>24908</c:v>
                </c:pt>
                <c:pt idx="18">
                  <c:v>14088</c:v>
                </c:pt>
                <c:pt idx="19">
                  <c:v>111336</c:v>
                </c:pt>
                <c:pt idx="20">
                  <c:v>33905</c:v>
                </c:pt>
                <c:pt idx="21">
                  <c:v>74681</c:v>
                </c:pt>
                <c:pt idx="22">
                  <c:v>74064</c:v>
                </c:pt>
                <c:pt idx="23">
                  <c:v>59971</c:v>
                </c:pt>
                <c:pt idx="24">
                  <c:v>9781</c:v>
                </c:pt>
                <c:pt idx="25">
                  <c:v>176320</c:v>
                </c:pt>
                <c:pt idx="26">
                  <c:v>26759</c:v>
                </c:pt>
                <c:pt idx="27">
                  <c:v>59579</c:v>
                </c:pt>
                <c:pt idx="28">
                  <c:v>50062</c:v>
                </c:pt>
                <c:pt idx="29">
                  <c:v>54692</c:v>
                </c:pt>
                <c:pt idx="30">
                  <c:v>55079</c:v>
                </c:pt>
              </c:numCache>
            </c:numRef>
          </c:val>
        </c:ser>
        <c:ser>
          <c:idx val="0"/>
          <c:order val="2"/>
          <c:tx>
            <c:strRef>
              <c:f>Income!$D$1</c:f>
              <c:strCache>
                <c:ptCount val="1"/>
                <c:pt idx="0">
                  <c:v>Grants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Income!$A$3:$A$32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Income!$D$2:$D$32</c:f>
              <c:numCache>
                <c:formatCode>_(* #,##0_);_(* \(#,##0\);_(* "-"_);_(@_)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7740</c:v>
                </c:pt>
                <c:pt idx="3">
                  <c:v>3720</c:v>
                </c:pt>
                <c:pt idx="4">
                  <c:v>3900</c:v>
                </c:pt>
                <c:pt idx="5">
                  <c:v>5375</c:v>
                </c:pt>
                <c:pt idx="6">
                  <c:v>15025</c:v>
                </c:pt>
                <c:pt idx="7">
                  <c:v>6350</c:v>
                </c:pt>
                <c:pt idx="8">
                  <c:v>10842</c:v>
                </c:pt>
                <c:pt idx="9">
                  <c:v>20752</c:v>
                </c:pt>
                <c:pt idx="10">
                  <c:v>25959</c:v>
                </c:pt>
                <c:pt idx="11">
                  <c:v>48350</c:v>
                </c:pt>
                <c:pt idx="12">
                  <c:v>83906</c:v>
                </c:pt>
                <c:pt idx="13">
                  <c:v>95075</c:v>
                </c:pt>
                <c:pt idx="14">
                  <c:v>115954</c:v>
                </c:pt>
                <c:pt idx="15">
                  <c:v>40619</c:v>
                </c:pt>
                <c:pt idx="16">
                  <c:v>15133</c:v>
                </c:pt>
                <c:pt idx="17">
                  <c:v>25804</c:v>
                </c:pt>
                <c:pt idx="18">
                  <c:v>25425</c:v>
                </c:pt>
                <c:pt idx="19">
                  <c:v>45602</c:v>
                </c:pt>
                <c:pt idx="20">
                  <c:v>38548</c:v>
                </c:pt>
                <c:pt idx="21">
                  <c:v>73248</c:v>
                </c:pt>
                <c:pt idx="22">
                  <c:v>48367</c:v>
                </c:pt>
                <c:pt idx="23">
                  <c:v>10950</c:v>
                </c:pt>
                <c:pt idx="24">
                  <c:v>13100</c:v>
                </c:pt>
                <c:pt idx="25">
                  <c:v>21000</c:v>
                </c:pt>
                <c:pt idx="26">
                  <c:v>25400</c:v>
                </c:pt>
                <c:pt idx="27">
                  <c:v>23750</c:v>
                </c:pt>
                <c:pt idx="28">
                  <c:v>33225</c:v>
                </c:pt>
                <c:pt idx="29">
                  <c:v>17825</c:v>
                </c:pt>
                <c:pt idx="30">
                  <c:v>61700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5222912"/>
        <c:axId val="235224448"/>
      </c:barChart>
      <c:catAx>
        <c:axId val="235222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5224448"/>
        <c:crosses val="autoZero"/>
        <c:auto val="1"/>
        <c:lblAlgn val="ctr"/>
        <c:lblOffset val="100"/>
        <c:noMultiLvlLbl val="0"/>
      </c:catAx>
      <c:valAx>
        <c:axId val="2352244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crossAx val="23522291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879243219597552"/>
          <c:y val="0.15220180810731995"/>
          <c:w val="0.29281092487174393"/>
          <c:h val="0.197999937923756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Income/Expenditure and the difference</a:t>
            </a:r>
          </a:p>
        </c:rich>
      </c:tx>
      <c:layout>
        <c:manualLayout>
          <c:xMode val="edge"/>
          <c:yMode val="edge"/>
          <c:x val="0.19458041551556862"/>
          <c:y val="0.87962957793744456"/>
        </c:manualLayout>
      </c:layout>
      <c:overlay val="1"/>
      <c:spPr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03018372703411"/>
          <c:y val="5.6030183727034118E-2"/>
          <c:w val="0.83301684164479439"/>
          <c:h val="0.8694211140274132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'Inc Exp'!$B$1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'Inc Exp'!$A$23:$A$42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'Inc Exp'!$B$2:$B$42</c:f>
              <c:numCache>
                <c:formatCode>_(* #,##0_);_(* \(#,##0\);_(* "-"_);_(@_)</c:formatCode>
                <c:ptCount val="20"/>
                <c:pt idx="0">
                  <c:v>149846</c:v>
                </c:pt>
                <c:pt idx="1">
                  <c:v>149540</c:v>
                </c:pt>
                <c:pt idx="2">
                  <c:v>237213</c:v>
                </c:pt>
                <c:pt idx="3">
                  <c:v>204973</c:v>
                </c:pt>
                <c:pt idx="4">
                  <c:v>167881</c:v>
                </c:pt>
                <c:pt idx="5">
                  <c:v>308587</c:v>
                </c:pt>
                <c:pt idx="6">
                  <c:v>145154</c:v>
                </c:pt>
                <c:pt idx="7">
                  <c:v>151002</c:v>
                </c:pt>
                <c:pt idx="8">
                  <c:v>270190</c:v>
                </c:pt>
                <c:pt idx="9">
                  <c:v>204620</c:v>
                </c:pt>
                <c:pt idx="10">
                  <c:v>316280</c:v>
                </c:pt>
                <c:pt idx="11">
                  <c:v>240126</c:v>
                </c:pt>
                <c:pt idx="12">
                  <c:v>194585</c:v>
                </c:pt>
                <c:pt idx="13">
                  <c:v>134129</c:v>
                </c:pt>
                <c:pt idx="14">
                  <c:v>369535</c:v>
                </c:pt>
                <c:pt idx="15">
                  <c:v>222838</c:v>
                </c:pt>
                <c:pt idx="16">
                  <c:v>244489</c:v>
                </c:pt>
                <c:pt idx="17">
                  <c:v>284350</c:v>
                </c:pt>
                <c:pt idx="18">
                  <c:v>286766</c:v>
                </c:pt>
                <c:pt idx="19">
                  <c:v>433731</c:v>
                </c:pt>
              </c:numCache>
            </c:numRef>
          </c:val>
        </c:ser>
        <c:ser>
          <c:idx val="3"/>
          <c:order val="1"/>
          <c:tx>
            <c:strRef>
              <c:f>'Inc Exp'!$C$1</c:f>
              <c:strCache>
                <c:ptCount val="1"/>
                <c:pt idx="0">
                  <c:v>Expenditure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'Inc Exp'!$A$23:$A$42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'Inc Exp'!$C$2:$C$42</c:f>
              <c:numCache>
                <c:formatCode>_(* #,##0_);_(* \(#,##0\);_(* "-"_);_(@_)</c:formatCode>
                <c:ptCount val="20"/>
                <c:pt idx="0">
                  <c:v>108812</c:v>
                </c:pt>
                <c:pt idx="1">
                  <c:v>131561</c:v>
                </c:pt>
                <c:pt idx="2">
                  <c:v>132133</c:v>
                </c:pt>
                <c:pt idx="3">
                  <c:v>152756</c:v>
                </c:pt>
                <c:pt idx="4">
                  <c:v>181405</c:v>
                </c:pt>
                <c:pt idx="5">
                  <c:v>145778</c:v>
                </c:pt>
                <c:pt idx="6">
                  <c:v>168508</c:v>
                </c:pt>
                <c:pt idx="7">
                  <c:v>189444</c:v>
                </c:pt>
                <c:pt idx="8">
                  <c:v>219579</c:v>
                </c:pt>
                <c:pt idx="9">
                  <c:v>244688</c:v>
                </c:pt>
                <c:pt idx="10">
                  <c:v>246354</c:v>
                </c:pt>
                <c:pt idx="11">
                  <c:v>236548</c:v>
                </c:pt>
                <c:pt idx="12">
                  <c:v>227866</c:v>
                </c:pt>
                <c:pt idx="13">
                  <c:v>233803</c:v>
                </c:pt>
                <c:pt idx="14">
                  <c:v>244725</c:v>
                </c:pt>
                <c:pt idx="15">
                  <c:v>222739</c:v>
                </c:pt>
                <c:pt idx="16">
                  <c:v>239218</c:v>
                </c:pt>
                <c:pt idx="17">
                  <c:v>273951</c:v>
                </c:pt>
                <c:pt idx="18">
                  <c:v>285956</c:v>
                </c:pt>
                <c:pt idx="19">
                  <c:v>311246</c:v>
                </c:pt>
              </c:numCache>
            </c:numRef>
          </c:val>
        </c:ser>
        <c:ser>
          <c:idx val="0"/>
          <c:order val="2"/>
          <c:tx>
            <c:strRef>
              <c:f>'Inc Exp'!$D$1</c:f>
              <c:strCache>
                <c:ptCount val="1"/>
                <c:pt idx="0">
                  <c:v>Difference at Year end</c:v>
                </c:pt>
              </c:strCache>
            </c:strRef>
          </c:tx>
          <c:invertIfNegative val="0"/>
          <c:cat>
            <c:numRef>
              <c:f>'Inc Exp'!$A$23:$A$42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'Inc Exp'!$D$2:$D$42</c:f>
              <c:numCache>
                <c:formatCode>#,##0\ ;\(#,##0\)</c:formatCode>
                <c:ptCount val="20"/>
                <c:pt idx="0" formatCode="_(* #,##0_);_(* \(#,##0\);_(* &quot;-&quot;_);_(@_)">
                  <c:v>41034</c:v>
                </c:pt>
                <c:pt idx="1">
                  <c:v>17979</c:v>
                </c:pt>
                <c:pt idx="2">
                  <c:v>105080</c:v>
                </c:pt>
                <c:pt idx="3">
                  <c:v>52217</c:v>
                </c:pt>
                <c:pt idx="4">
                  <c:v>-13524</c:v>
                </c:pt>
                <c:pt idx="5">
                  <c:v>162809</c:v>
                </c:pt>
                <c:pt idx="6">
                  <c:v>-23354</c:v>
                </c:pt>
                <c:pt idx="7">
                  <c:v>-38442</c:v>
                </c:pt>
                <c:pt idx="8">
                  <c:v>50611</c:v>
                </c:pt>
                <c:pt idx="9">
                  <c:v>-40068</c:v>
                </c:pt>
                <c:pt idx="10">
                  <c:v>69926</c:v>
                </c:pt>
                <c:pt idx="11">
                  <c:v>3578</c:v>
                </c:pt>
                <c:pt idx="12">
                  <c:v>-33281</c:v>
                </c:pt>
                <c:pt idx="13">
                  <c:v>-99674</c:v>
                </c:pt>
                <c:pt idx="14">
                  <c:v>124810</c:v>
                </c:pt>
                <c:pt idx="15">
                  <c:v>99</c:v>
                </c:pt>
                <c:pt idx="16">
                  <c:v>5271</c:v>
                </c:pt>
                <c:pt idx="17">
                  <c:v>10399</c:v>
                </c:pt>
                <c:pt idx="18" formatCode="_(* #,##0_);_(* \(#,##0\);_(* &quot;-&quot;_);_(@_)">
                  <c:v>810</c:v>
                </c:pt>
                <c:pt idx="19" formatCode="_(* #,##0_);_(* \(#,##0\);_(* &quot;-&quot;_);_(@_)">
                  <c:v>122485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272448"/>
        <c:axId val="138608640"/>
      </c:barChart>
      <c:catAx>
        <c:axId val="23527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t" anchorCtr="1"/>
          <a:lstStyle/>
          <a:p>
            <a:pPr>
              <a:defRPr/>
            </a:pPr>
            <a:endParaRPr lang="en-US"/>
          </a:p>
        </c:txPr>
        <c:crossAx val="138608640"/>
        <c:crosses val="autoZero"/>
        <c:auto val="1"/>
        <c:lblAlgn val="ctr"/>
        <c:lblOffset val="100"/>
        <c:noMultiLvlLbl val="0"/>
      </c:catAx>
      <c:valAx>
        <c:axId val="138608640"/>
        <c:scaling>
          <c:orientation val="minMax"/>
        </c:scaling>
        <c:delete val="0"/>
        <c:axPos val="l"/>
        <c:numFmt formatCode="_(* #,##0_);_(* \(#,##0\);_(* &quot;-&quot;_);_(@_)" sourceLinked="1"/>
        <c:majorTickMark val="out"/>
        <c:minorTickMark val="none"/>
        <c:tickLblPos val="nextTo"/>
        <c:crossAx val="2352724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187863428161971"/>
          <c:y val="2.6285476088125665E-2"/>
          <c:w val="0.1931981819168222"/>
          <c:h val="0.2849103688526878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96688</xdr:colOff>
      <xdr:row>6</xdr:row>
      <xdr:rowOff>133349</xdr:rowOff>
    </xdr:from>
    <xdr:to>
      <xdr:col>15</xdr:col>
      <xdr:colOff>309473</xdr:colOff>
      <xdr:row>23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123825</xdr:colOff>
      <xdr:row>23</xdr:row>
      <xdr:rowOff>95250</xdr:rowOff>
    </xdr:from>
    <xdr:to>
      <xdr:col>11</xdr:col>
      <xdr:colOff>428625</xdr:colOff>
      <xdr:row>40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542925</xdr:colOff>
      <xdr:row>42</xdr:row>
      <xdr:rowOff>38100</xdr:rowOff>
    </xdr:from>
    <xdr:to>
      <xdr:col>12</xdr:col>
      <xdr:colOff>238125</xdr:colOff>
      <xdr:row>59</xdr:row>
      <xdr:rowOff>28575</xdr:rowOff>
    </xdr:to>
    <xdr:graphicFrame macro="">
      <xdr:nvGraphicFramePr>
        <xdr:cNvPr id="4" name="How we use your  £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510934</xdr:colOff>
      <xdr:row>0</xdr:row>
      <xdr:rowOff>101808</xdr:rowOff>
    </xdr:from>
    <xdr:to>
      <xdr:col>19</xdr:col>
      <xdr:colOff>590549</xdr:colOff>
      <xdr:row>18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294914</xdr:colOff>
      <xdr:row>22</xdr:row>
      <xdr:rowOff>71436</xdr:rowOff>
    </xdr:from>
    <xdr:to>
      <xdr:col>18</xdr:col>
      <xdr:colOff>76199</xdr:colOff>
      <xdr:row>39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37" workbookViewId="0">
      <selection activeCell="B41" sqref="B41"/>
    </sheetView>
  </sheetViews>
  <sheetFormatPr defaultRowHeight="15" x14ac:dyDescent="0.25"/>
  <cols>
    <col min="1" max="1" width="21.7109375" style="8" customWidth="1"/>
    <col min="2" max="2" width="13.85546875" style="8" customWidth="1"/>
    <col min="3" max="3" width="9.140625" style="9"/>
    <col min="4" max="16384" width="9.140625" style="8"/>
  </cols>
  <sheetData>
    <row r="1" spans="1:3" x14ac:dyDescent="0.25">
      <c r="A1" s="8" t="s">
        <v>25</v>
      </c>
    </row>
    <row r="2" spans="1:3" s="11" customFormat="1" ht="12.75" x14ac:dyDescent="0.2">
      <c r="A2" s="15" t="s">
        <v>6</v>
      </c>
      <c r="B2" s="12">
        <f>240211-B4</f>
        <v>178511</v>
      </c>
      <c r="C2" s="13">
        <f t="shared" ref="C2:C8" si="0">$B2/$B$9</f>
        <v>0.41</v>
      </c>
    </row>
    <row r="3" spans="1:3" s="11" customFormat="1" ht="12.75" x14ac:dyDescent="0.2">
      <c r="A3" s="15" t="s">
        <v>20</v>
      </c>
      <c r="B3" s="12">
        <v>55079</v>
      </c>
      <c r="C3" s="13">
        <f>$B3/$B$9</f>
        <v>0.13</v>
      </c>
    </row>
    <row r="4" spans="1:3" s="11" customFormat="1" ht="12.75" x14ac:dyDescent="0.2">
      <c r="A4" s="15" t="s">
        <v>1</v>
      </c>
      <c r="B4" s="12">
        <v>61700</v>
      </c>
      <c r="C4" s="13">
        <f>$B4/$B$9</f>
        <v>0.14000000000000001</v>
      </c>
    </row>
    <row r="5" spans="1:3" s="11" customFormat="1" ht="12.75" x14ac:dyDescent="0.2">
      <c r="A5" s="15" t="s">
        <v>21</v>
      </c>
      <c r="B5" s="12">
        <v>112496</v>
      </c>
      <c r="C5" s="13">
        <f t="shared" si="0"/>
        <v>0.26</v>
      </c>
    </row>
    <row r="6" spans="1:3" s="11" customFormat="1" ht="12.75" x14ac:dyDescent="0.2">
      <c r="A6" s="15" t="s">
        <v>7</v>
      </c>
      <c r="B6" s="12">
        <v>14406</v>
      </c>
      <c r="C6" s="13">
        <f t="shared" si="0"/>
        <v>0.03</v>
      </c>
    </row>
    <row r="7" spans="1:3" s="11" customFormat="1" ht="12.75" x14ac:dyDescent="0.2">
      <c r="A7" s="15" t="s">
        <v>22</v>
      </c>
      <c r="B7" s="12">
        <v>2151</v>
      </c>
      <c r="C7" s="13">
        <v>0.01</v>
      </c>
    </row>
    <row r="8" spans="1:3" s="11" customFormat="1" ht="12.75" x14ac:dyDescent="0.2">
      <c r="A8" s="15" t="s">
        <v>23</v>
      </c>
      <c r="B8" s="12">
        <v>9388</v>
      </c>
      <c r="C8" s="13">
        <f t="shared" si="0"/>
        <v>0.02</v>
      </c>
    </row>
    <row r="9" spans="1:3" s="11" customFormat="1" ht="12.75" x14ac:dyDescent="0.2">
      <c r="B9" s="12">
        <f>SUM(B2:B8)</f>
        <v>433731</v>
      </c>
      <c r="C9" s="13">
        <f>SUM(C2:C8)</f>
        <v>1</v>
      </c>
    </row>
    <row r="10" spans="1:3" x14ac:dyDescent="0.25">
      <c r="B10" s="12"/>
    </row>
    <row r="11" spans="1:3" x14ac:dyDescent="0.25">
      <c r="B11" s="12"/>
    </row>
    <row r="12" spans="1:3" x14ac:dyDescent="0.25">
      <c r="B12" s="12"/>
    </row>
    <row r="13" spans="1:3" x14ac:dyDescent="0.25">
      <c r="B13" s="12"/>
    </row>
    <row r="14" spans="1:3" x14ac:dyDescent="0.25">
      <c r="B14" s="12"/>
    </row>
    <row r="15" spans="1:3" x14ac:dyDescent="0.25">
      <c r="B15" s="12"/>
    </row>
    <row r="16" spans="1:3" x14ac:dyDescent="0.25">
      <c r="B16" s="12"/>
    </row>
    <row r="17" spans="1:4" x14ac:dyDescent="0.25">
      <c r="A17" s="8" t="s">
        <v>26</v>
      </c>
      <c r="B17" s="12"/>
    </row>
    <row r="18" spans="1:4" x14ac:dyDescent="0.25">
      <c r="A18" s="8" t="s">
        <v>16</v>
      </c>
      <c r="B18" s="12">
        <v>141740</v>
      </c>
      <c r="C18" s="9">
        <f t="shared" ref="C18:C26" si="1">$B18/$B$26</f>
        <v>0.46</v>
      </c>
    </row>
    <row r="19" spans="1:4" x14ac:dyDescent="0.25">
      <c r="A19" s="8" t="s">
        <v>15</v>
      </c>
      <c r="B19" s="12">
        <v>88304</v>
      </c>
      <c r="C19" s="9">
        <f t="shared" si="1"/>
        <v>0.28000000000000003</v>
      </c>
    </row>
    <row r="20" spans="1:4" x14ac:dyDescent="0.25">
      <c r="A20" s="8" t="s">
        <v>18</v>
      </c>
      <c r="B20" s="12">
        <v>29552</v>
      </c>
      <c r="C20" s="9">
        <f t="shared" si="1"/>
        <v>0.09</v>
      </c>
    </row>
    <row r="21" spans="1:4" x14ac:dyDescent="0.25">
      <c r="A21" s="8" t="s">
        <v>17</v>
      </c>
      <c r="B21" s="12">
        <v>6319</v>
      </c>
      <c r="C21" s="9">
        <f t="shared" si="1"/>
        <v>0.02</v>
      </c>
      <c r="D21" s="16">
        <f>SUM(C18:C21)</f>
        <v>0.85</v>
      </c>
    </row>
    <row r="22" spans="1:4" x14ac:dyDescent="0.25">
      <c r="A22" s="8" t="s">
        <v>24</v>
      </c>
      <c r="B22" s="12">
        <v>3536</v>
      </c>
      <c r="C22" s="9">
        <f>$B22/$B$26</f>
        <v>0.01</v>
      </c>
      <c r="D22" s="16"/>
    </row>
    <row r="23" spans="1:4" x14ac:dyDescent="0.25">
      <c r="A23" s="8" t="s">
        <v>14</v>
      </c>
      <c r="B23" s="12">
        <f>23679+990</f>
        <v>24669</v>
      </c>
      <c r="C23" s="9">
        <f t="shared" si="1"/>
        <v>0.08</v>
      </c>
      <c r="D23" s="16">
        <f>SUM(C23:C24)</f>
        <v>0.14000000000000001</v>
      </c>
    </row>
    <row r="24" spans="1:4" x14ac:dyDescent="0.25">
      <c r="A24" s="8" t="s">
        <v>8</v>
      </c>
      <c r="B24" s="12">
        <v>17126</v>
      </c>
      <c r="C24" s="9">
        <f t="shared" si="1"/>
        <v>0.06</v>
      </c>
    </row>
    <row r="25" spans="1:4" x14ac:dyDescent="0.25">
      <c r="B25" s="12"/>
    </row>
    <row r="26" spans="1:4" x14ac:dyDescent="0.25">
      <c r="B26" s="12">
        <f>SUM(B18:B25)</f>
        <v>311246</v>
      </c>
      <c r="C26" s="9">
        <f t="shared" si="1"/>
        <v>1</v>
      </c>
    </row>
    <row r="27" spans="1:4" x14ac:dyDescent="0.25">
      <c r="B27" s="12"/>
    </row>
    <row r="38" spans="1:5" x14ac:dyDescent="0.25">
      <c r="A38" s="8" t="s">
        <v>19</v>
      </c>
      <c r="B38" s="4">
        <v>1</v>
      </c>
    </row>
    <row r="39" spans="1:5" x14ac:dyDescent="0.25">
      <c r="A39" s="8" t="s">
        <v>16</v>
      </c>
      <c r="B39" s="12">
        <f>B18+B20+B21+B22</f>
        <v>181147</v>
      </c>
      <c r="C39" s="9">
        <f>$B39/$B$26</f>
        <v>0.57999999999999996</v>
      </c>
    </row>
    <row r="40" spans="1:5" x14ac:dyDescent="0.25">
      <c r="A40" s="8" t="s">
        <v>15</v>
      </c>
      <c r="B40" s="12">
        <f>B19</f>
        <v>88304</v>
      </c>
      <c r="C40" s="9">
        <f>$B40/$B$26</f>
        <v>0.28000000000000003</v>
      </c>
      <c r="D40" s="16">
        <f>SUM(C39:C40)</f>
        <v>0.86</v>
      </c>
    </row>
    <row r="41" spans="1:5" x14ac:dyDescent="0.25">
      <c r="A41" s="8" t="s">
        <v>13</v>
      </c>
      <c r="B41" s="12">
        <f>6784+990</f>
        <v>7774</v>
      </c>
      <c r="C41" s="9">
        <f>$B41/$B$26</f>
        <v>0.02</v>
      </c>
    </row>
    <row r="42" spans="1:5" x14ac:dyDescent="0.25">
      <c r="A42" s="8" t="s">
        <v>14</v>
      </c>
      <c r="B42" s="12">
        <f>B23-B41</f>
        <v>16895</v>
      </c>
      <c r="C42" s="9">
        <f>$B42/$B$26</f>
        <v>0.05</v>
      </c>
      <c r="E42" s="10"/>
    </row>
    <row r="43" spans="1:5" x14ac:dyDescent="0.25">
      <c r="A43" s="8" t="s">
        <v>8</v>
      </c>
      <c r="B43" s="12">
        <f>B24</f>
        <v>17126</v>
      </c>
      <c r="C43" s="9">
        <f>$B43/$B$26</f>
        <v>0.06</v>
      </c>
      <c r="D43" s="16">
        <f>SUM(C41:C43)</f>
        <v>0.13</v>
      </c>
    </row>
    <row r="44" spans="1:5" x14ac:dyDescent="0.25">
      <c r="B44" s="12">
        <f>SUM(B38:B43)</f>
        <v>311247</v>
      </c>
      <c r="C44" s="9">
        <f>SUM(C39:C43)</f>
        <v>0.99</v>
      </c>
    </row>
    <row r="57" spans="1:2" x14ac:dyDescent="0.25">
      <c r="A57" s="1"/>
    </row>
    <row r="58" spans="1:2" x14ac:dyDescent="0.25">
      <c r="A58" s="1"/>
      <c r="B58" s="3"/>
    </row>
    <row r="59" spans="1:2" x14ac:dyDescent="0.25">
      <c r="A59" s="1"/>
      <c r="B59" s="3"/>
    </row>
    <row r="60" spans="1:2" x14ac:dyDescent="0.25">
      <c r="A60" s="1"/>
      <c r="B60" s="3"/>
    </row>
    <row r="61" spans="1:2" x14ac:dyDescent="0.25">
      <c r="A61" s="1"/>
      <c r="B61" s="3"/>
    </row>
    <row r="62" spans="1:2" x14ac:dyDescent="0.25">
      <c r="A62" s="1"/>
      <c r="B62" s="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pane ySplit="1" topLeftCell="A14" activePane="bottomLeft" state="frozen"/>
      <selection pane="bottomLeft" activeCell="I33" sqref="I33"/>
    </sheetView>
  </sheetViews>
  <sheetFormatPr defaultRowHeight="15" x14ac:dyDescent="0.25"/>
  <cols>
    <col min="1" max="1" width="12" customWidth="1"/>
    <col min="2" max="2" width="19.28515625" style="1" customWidth="1"/>
    <col min="3" max="3" width="11.28515625" style="1" customWidth="1"/>
    <col min="4" max="4" width="11.140625" style="1" customWidth="1"/>
    <col min="5" max="5" width="14.85546875" style="1" customWidth="1"/>
    <col min="6" max="6" width="10.42578125" style="1" customWidth="1"/>
    <col min="8" max="8" width="10.85546875" customWidth="1"/>
  </cols>
  <sheetData>
    <row r="1" spans="1:8" x14ac:dyDescent="0.25">
      <c r="A1" s="2"/>
      <c r="B1" s="1" t="s">
        <v>12</v>
      </c>
      <c r="C1" s="1" t="s">
        <v>0</v>
      </c>
      <c r="D1" s="1" t="s">
        <v>1</v>
      </c>
      <c r="E1" s="1" t="s">
        <v>4</v>
      </c>
      <c r="F1" t="s">
        <v>2</v>
      </c>
      <c r="H1" s="1" t="s">
        <v>3</v>
      </c>
    </row>
    <row r="2" spans="1:8" x14ac:dyDescent="0.25">
      <c r="B2" s="1">
        <f t="shared" ref="B2:B25" si="0">E2-D2-C2</f>
        <v>4873</v>
      </c>
      <c r="C2" s="1">
        <v>0</v>
      </c>
      <c r="D2" s="1">
        <v>0</v>
      </c>
      <c r="E2" s="1">
        <v>4873</v>
      </c>
      <c r="F2" s="1">
        <v>808</v>
      </c>
      <c r="H2" s="1">
        <v>4065</v>
      </c>
    </row>
    <row r="3" spans="1:8" x14ac:dyDescent="0.25">
      <c r="A3">
        <v>1990</v>
      </c>
      <c r="B3" s="1">
        <f t="shared" si="0"/>
        <v>14704</v>
      </c>
      <c r="C3" s="1">
        <v>0</v>
      </c>
      <c r="D3" s="1">
        <v>0</v>
      </c>
      <c r="E3" s="1">
        <v>14704</v>
      </c>
      <c r="F3" s="1">
        <v>4904</v>
      </c>
      <c r="H3" s="1">
        <v>9800</v>
      </c>
    </row>
    <row r="4" spans="1:8" x14ac:dyDescent="0.25">
      <c r="A4">
        <v>1991</v>
      </c>
      <c r="B4" s="1">
        <f t="shared" si="0"/>
        <v>13769</v>
      </c>
      <c r="C4" s="1">
        <v>0</v>
      </c>
      <c r="D4" s="1">
        <v>7740</v>
      </c>
      <c r="E4" s="1">
        <v>21509</v>
      </c>
      <c r="F4" s="1">
        <v>4093</v>
      </c>
      <c r="H4" s="1">
        <v>17416</v>
      </c>
    </row>
    <row r="5" spans="1:8" x14ac:dyDescent="0.25">
      <c r="A5">
        <v>1992</v>
      </c>
      <c r="B5" s="1">
        <f t="shared" si="0"/>
        <v>14069</v>
      </c>
      <c r="C5" s="1">
        <v>0</v>
      </c>
      <c r="D5" s="1">
        <v>3720</v>
      </c>
      <c r="E5" s="1">
        <v>17789</v>
      </c>
      <c r="F5" s="1">
        <v>1613</v>
      </c>
      <c r="H5" s="1">
        <v>16176</v>
      </c>
    </row>
    <row r="6" spans="1:8" x14ac:dyDescent="0.25">
      <c r="A6">
        <v>1993</v>
      </c>
      <c r="B6" s="1">
        <f t="shared" si="0"/>
        <v>17131</v>
      </c>
      <c r="C6" s="1">
        <v>0</v>
      </c>
      <c r="D6" s="1">
        <v>3900</v>
      </c>
      <c r="E6" s="1">
        <v>21031</v>
      </c>
      <c r="F6" s="1">
        <v>3438</v>
      </c>
      <c r="H6" s="1">
        <v>17593</v>
      </c>
    </row>
    <row r="7" spans="1:8" x14ac:dyDescent="0.25">
      <c r="A7">
        <v>1994</v>
      </c>
      <c r="B7" s="1">
        <f t="shared" si="0"/>
        <v>20295</v>
      </c>
      <c r="C7" s="1">
        <v>0</v>
      </c>
      <c r="D7" s="1">
        <v>5375</v>
      </c>
      <c r="E7" s="1">
        <v>25670</v>
      </c>
      <c r="F7" s="1">
        <v>6769</v>
      </c>
      <c r="H7" s="1">
        <v>18901</v>
      </c>
    </row>
    <row r="8" spans="1:8" x14ac:dyDescent="0.25">
      <c r="A8">
        <v>1995</v>
      </c>
      <c r="B8" s="1">
        <f t="shared" si="0"/>
        <v>34104</v>
      </c>
      <c r="C8" s="1">
        <v>0</v>
      </c>
      <c r="D8" s="1">
        <v>15025</v>
      </c>
      <c r="E8" s="1">
        <v>49129</v>
      </c>
      <c r="F8" s="14">
        <v>12254</v>
      </c>
      <c r="H8" s="1">
        <v>36875</v>
      </c>
    </row>
    <row r="9" spans="1:8" x14ac:dyDescent="0.25">
      <c r="A9">
        <v>1996</v>
      </c>
      <c r="B9" s="1">
        <f t="shared" si="0"/>
        <v>23215</v>
      </c>
      <c r="C9" s="1">
        <v>0</v>
      </c>
      <c r="D9" s="1">
        <v>6350</v>
      </c>
      <c r="E9" s="1">
        <v>29565</v>
      </c>
      <c r="F9" s="14">
        <v>1554</v>
      </c>
      <c r="H9" s="1">
        <v>28011</v>
      </c>
    </row>
    <row r="10" spans="1:8" x14ac:dyDescent="0.25">
      <c r="A10">
        <v>1997</v>
      </c>
      <c r="B10" s="1">
        <f t="shared" si="0"/>
        <v>45757</v>
      </c>
      <c r="C10" s="1">
        <v>0</v>
      </c>
      <c r="D10" s="1">
        <v>10842</v>
      </c>
      <c r="E10" s="1">
        <v>56599</v>
      </c>
      <c r="F10" s="14">
        <v>14960</v>
      </c>
      <c r="H10" s="1">
        <v>41639</v>
      </c>
    </row>
    <row r="11" spans="1:8" x14ac:dyDescent="0.25">
      <c r="A11">
        <v>1998</v>
      </c>
      <c r="B11" s="1">
        <f t="shared" si="0"/>
        <v>62913</v>
      </c>
      <c r="C11" s="1">
        <v>0</v>
      </c>
      <c r="D11" s="1">
        <v>20752</v>
      </c>
      <c r="E11" s="1">
        <v>83665</v>
      </c>
      <c r="F11" s="14">
        <v>26273</v>
      </c>
      <c r="H11" s="1">
        <v>57392</v>
      </c>
    </row>
    <row r="12" spans="1:8" x14ac:dyDescent="0.25">
      <c r="A12">
        <v>1999</v>
      </c>
      <c r="B12" s="1">
        <f t="shared" si="0"/>
        <v>38131</v>
      </c>
      <c r="C12" s="1">
        <v>11000</v>
      </c>
      <c r="D12" s="1">
        <v>25959</v>
      </c>
      <c r="E12" s="1">
        <v>75090</v>
      </c>
      <c r="F12" s="14">
        <v>20040</v>
      </c>
      <c r="H12" s="1">
        <v>67721</v>
      </c>
    </row>
    <row r="13" spans="1:8" x14ac:dyDescent="0.25">
      <c r="A13">
        <v>2000</v>
      </c>
      <c r="B13" s="1">
        <f t="shared" si="0"/>
        <v>92755</v>
      </c>
      <c r="C13" s="1">
        <v>8741</v>
      </c>
      <c r="D13" s="1">
        <v>48350</v>
      </c>
      <c r="E13" s="1">
        <v>149846</v>
      </c>
      <c r="F13" s="14">
        <v>33827</v>
      </c>
      <c r="H13" s="1">
        <v>108812</v>
      </c>
    </row>
    <row r="14" spans="1:8" x14ac:dyDescent="0.25">
      <c r="A14">
        <v>2001</v>
      </c>
      <c r="B14" s="1">
        <f t="shared" si="0"/>
        <v>64526</v>
      </c>
      <c r="C14" s="1">
        <v>1108</v>
      </c>
      <c r="D14" s="1">
        <v>83906</v>
      </c>
      <c r="E14" s="1">
        <v>149540</v>
      </c>
      <c r="F14" s="14">
        <v>17979</v>
      </c>
      <c r="H14" s="1">
        <v>131561</v>
      </c>
    </row>
    <row r="15" spans="1:8" x14ac:dyDescent="0.25">
      <c r="A15">
        <v>2002</v>
      </c>
      <c r="B15" s="1">
        <f t="shared" si="0"/>
        <v>62138</v>
      </c>
      <c r="C15" s="1">
        <v>80000</v>
      </c>
      <c r="D15" s="1">
        <v>95075</v>
      </c>
      <c r="E15" s="1">
        <v>237213</v>
      </c>
      <c r="F15" s="14">
        <v>105080</v>
      </c>
      <c r="H15" s="1">
        <v>132133</v>
      </c>
    </row>
    <row r="16" spans="1:8" x14ac:dyDescent="0.25">
      <c r="A16">
        <v>2003</v>
      </c>
      <c r="B16" s="1">
        <f t="shared" si="0"/>
        <v>85104</v>
      </c>
      <c r="C16" s="1">
        <v>3915</v>
      </c>
      <c r="D16" s="1">
        <v>115954</v>
      </c>
      <c r="E16" s="1">
        <v>204973</v>
      </c>
      <c r="F16" s="14">
        <v>52217</v>
      </c>
      <c r="H16" s="1">
        <v>152756</v>
      </c>
    </row>
    <row r="17" spans="1:10" x14ac:dyDescent="0.25">
      <c r="A17">
        <v>2004</v>
      </c>
      <c r="B17" s="1">
        <f t="shared" si="0"/>
        <v>91782</v>
      </c>
      <c r="C17" s="1">
        <v>35480</v>
      </c>
      <c r="D17" s="1">
        <v>40619</v>
      </c>
      <c r="E17" s="1">
        <v>167881</v>
      </c>
      <c r="F17" s="14">
        <v>-13524</v>
      </c>
      <c r="H17" s="1">
        <v>181405</v>
      </c>
    </row>
    <row r="18" spans="1:10" x14ac:dyDescent="0.25">
      <c r="A18">
        <v>2005</v>
      </c>
      <c r="B18" s="1">
        <f t="shared" si="0"/>
        <v>104321</v>
      </c>
      <c r="C18" s="1">
        <v>189133</v>
      </c>
      <c r="D18" s="1">
        <v>15133</v>
      </c>
      <c r="E18" s="1">
        <v>308587</v>
      </c>
      <c r="F18" s="14">
        <v>162809</v>
      </c>
      <c r="H18" s="1">
        <v>145778</v>
      </c>
    </row>
    <row r="19" spans="1:10" x14ac:dyDescent="0.25">
      <c r="A19">
        <v>2006</v>
      </c>
      <c r="B19" s="1">
        <f t="shared" si="0"/>
        <v>94442</v>
      </c>
      <c r="C19" s="1">
        <v>24908</v>
      </c>
      <c r="D19" s="1">
        <v>25804</v>
      </c>
      <c r="E19" s="1">
        <v>145154</v>
      </c>
      <c r="F19" s="14">
        <v>-23354</v>
      </c>
      <c r="H19" s="1">
        <v>168508</v>
      </c>
    </row>
    <row r="20" spans="1:10" x14ac:dyDescent="0.25">
      <c r="A20">
        <v>2007</v>
      </c>
      <c r="B20" s="1">
        <f t="shared" si="0"/>
        <v>111489</v>
      </c>
      <c r="C20" s="1">
        <v>14088</v>
      </c>
      <c r="D20" s="1">
        <v>25425</v>
      </c>
      <c r="E20" s="1">
        <v>151002</v>
      </c>
      <c r="F20" s="14">
        <v>-38442</v>
      </c>
      <c r="H20" s="1">
        <v>189444</v>
      </c>
    </row>
    <row r="21" spans="1:10" x14ac:dyDescent="0.25">
      <c r="A21">
        <v>2008</v>
      </c>
      <c r="B21" s="1">
        <f t="shared" si="0"/>
        <v>113252</v>
      </c>
      <c r="C21" s="1">
        <v>111336</v>
      </c>
      <c r="D21" s="1">
        <v>45602</v>
      </c>
      <c r="E21" s="1">
        <v>270190</v>
      </c>
      <c r="F21" s="14">
        <v>50611</v>
      </c>
      <c r="H21" s="1">
        <v>219579</v>
      </c>
      <c r="I21" s="2"/>
      <c r="J21" s="1"/>
    </row>
    <row r="22" spans="1:10" x14ac:dyDescent="0.25">
      <c r="A22">
        <v>2009</v>
      </c>
      <c r="B22" s="1">
        <f t="shared" si="0"/>
        <v>132167</v>
      </c>
      <c r="C22" s="1">
        <v>33905</v>
      </c>
      <c r="D22" s="1">
        <v>38548</v>
      </c>
      <c r="E22" s="1">
        <v>204620</v>
      </c>
      <c r="F22" s="14">
        <v>-40068</v>
      </c>
      <c r="H22" s="1">
        <v>244688</v>
      </c>
      <c r="J22" s="1"/>
    </row>
    <row r="23" spans="1:10" x14ac:dyDescent="0.25">
      <c r="A23">
        <v>2010</v>
      </c>
      <c r="B23" s="1">
        <f t="shared" si="0"/>
        <v>168351</v>
      </c>
      <c r="C23" s="1">
        <v>74681</v>
      </c>
      <c r="D23" s="1">
        <v>73248</v>
      </c>
      <c r="E23" s="1">
        <v>316280</v>
      </c>
      <c r="F23" s="14">
        <v>69926</v>
      </c>
      <c r="H23" s="1">
        <v>246354</v>
      </c>
      <c r="J23" s="1"/>
    </row>
    <row r="24" spans="1:10" x14ac:dyDescent="0.25">
      <c r="A24">
        <v>2011</v>
      </c>
      <c r="B24" s="1">
        <f t="shared" si="0"/>
        <v>117695</v>
      </c>
      <c r="C24" s="1">
        <v>74064</v>
      </c>
      <c r="D24" s="1">
        <v>48367</v>
      </c>
      <c r="E24" s="1">
        <v>240126</v>
      </c>
      <c r="F24" s="14">
        <v>3578</v>
      </c>
      <c r="H24" s="1">
        <v>236548</v>
      </c>
      <c r="J24" s="1"/>
    </row>
    <row r="25" spans="1:10" x14ac:dyDescent="0.25">
      <c r="A25">
        <v>2012</v>
      </c>
      <c r="B25" s="1">
        <f t="shared" si="0"/>
        <v>123664</v>
      </c>
      <c r="C25" s="1">
        <v>59971</v>
      </c>
      <c r="D25" s="1">
        <v>10950</v>
      </c>
      <c r="E25" s="1">
        <v>194585</v>
      </c>
      <c r="F25" s="14">
        <v>-33281</v>
      </c>
      <c r="H25" s="1">
        <v>227866</v>
      </c>
      <c r="J25" s="1"/>
    </row>
    <row r="26" spans="1:10" x14ac:dyDescent="0.25">
      <c r="A26">
        <v>2013</v>
      </c>
      <c r="B26" s="1">
        <f>63118+36434+6088+5608</f>
        <v>111248</v>
      </c>
      <c r="C26" s="1">
        <v>9781</v>
      </c>
      <c r="D26" s="1">
        <v>13100</v>
      </c>
      <c r="E26" s="1">
        <f t="shared" ref="E26:E31" si="1">SUM(B26:D26)</f>
        <v>134129</v>
      </c>
      <c r="F26" s="14">
        <v>-99674</v>
      </c>
      <c r="H26" s="1">
        <v>233803</v>
      </c>
      <c r="J26" s="1"/>
    </row>
    <row r="27" spans="1:10" x14ac:dyDescent="0.25">
      <c r="A27">
        <v>2014</v>
      </c>
      <c r="B27" s="1">
        <f>348535-176320</f>
        <v>172215</v>
      </c>
      <c r="C27" s="1">
        <v>176320</v>
      </c>
      <c r="D27" s="1">
        <v>21000</v>
      </c>
      <c r="E27" s="1">
        <f t="shared" si="1"/>
        <v>369535</v>
      </c>
      <c r="F27" s="14">
        <f>E27-H27</f>
        <v>124810</v>
      </c>
      <c r="H27" s="1">
        <v>244725</v>
      </c>
      <c r="J27" s="1"/>
    </row>
    <row r="28" spans="1:10" x14ac:dyDescent="0.25">
      <c r="A28">
        <v>2015</v>
      </c>
      <c r="B28" s="1">
        <f>197438-26759</f>
        <v>170679</v>
      </c>
      <c r="C28" s="1">
        <v>26759</v>
      </c>
      <c r="D28" s="1">
        <v>25400</v>
      </c>
      <c r="E28" s="1">
        <f t="shared" si="1"/>
        <v>222838</v>
      </c>
      <c r="F28" s="14">
        <f t="shared" ref="F28:F31" si="2">E28-H28</f>
        <v>99</v>
      </c>
      <c r="H28" s="1">
        <v>222739</v>
      </c>
      <c r="J28" s="1"/>
    </row>
    <row r="29" spans="1:10" x14ac:dyDescent="0.25">
      <c r="A29">
        <v>2016</v>
      </c>
      <c r="B29" s="1">
        <f>244489-23750-59579</f>
        <v>161160</v>
      </c>
      <c r="C29" s="1">
        <v>59579</v>
      </c>
      <c r="D29" s="1">
        <v>23750</v>
      </c>
      <c r="E29" s="1">
        <f t="shared" si="1"/>
        <v>244489</v>
      </c>
      <c r="F29" s="14">
        <f t="shared" si="2"/>
        <v>5271</v>
      </c>
      <c r="H29" s="1">
        <v>239218</v>
      </c>
      <c r="J29" s="1"/>
    </row>
    <row r="30" spans="1:10" x14ac:dyDescent="0.25">
      <c r="A30">
        <v>2017</v>
      </c>
      <c r="B30" s="1">
        <f>284350-D30-C30</f>
        <v>201063</v>
      </c>
      <c r="C30" s="1">
        <v>50062</v>
      </c>
      <c r="D30" s="1">
        <v>33225</v>
      </c>
      <c r="E30" s="1">
        <f t="shared" si="1"/>
        <v>284350</v>
      </c>
      <c r="F30" s="14">
        <f t="shared" si="2"/>
        <v>10399</v>
      </c>
      <c r="H30" s="1">
        <v>273951</v>
      </c>
      <c r="J30" s="1"/>
    </row>
    <row r="31" spans="1:10" x14ac:dyDescent="0.25">
      <c r="A31">
        <v>2018</v>
      </c>
      <c r="B31" s="1">
        <f>286766-C31-D31</f>
        <v>214249</v>
      </c>
      <c r="C31" s="1">
        <v>54692</v>
      </c>
      <c r="D31" s="1">
        <v>17825</v>
      </c>
      <c r="E31" s="1">
        <f t="shared" si="1"/>
        <v>286766</v>
      </c>
      <c r="F31" s="14">
        <f t="shared" si="2"/>
        <v>810</v>
      </c>
      <c r="H31" s="1">
        <v>285956</v>
      </c>
      <c r="J31" s="1"/>
    </row>
    <row r="32" spans="1:10" x14ac:dyDescent="0.25">
      <c r="A32">
        <v>2019</v>
      </c>
      <c r="B32" s="1">
        <f>433731-C32-D32</f>
        <v>316952</v>
      </c>
      <c r="C32" s="1">
        <f>Analysis!B3</f>
        <v>55079</v>
      </c>
      <c r="D32" s="1">
        <f>Analysis!B4</f>
        <v>61700</v>
      </c>
      <c r="E32" s="1">
        <f t="shared" ref="E32" si="3">SUM(B32:D32)</f>
        <v>433731</v>
      </c>
      <c r="F32" s="14">
        <f t="shared" ref="F32" si="4">E32-H32</f>
        <v>122485</v>
      </c>
      <c r="H32" s="1">
        <v>311246</v>
      </c>
      <c r="I32" s="3">
        <f>B32/B31</f>
        <v>1.48</v>
      </c>
      <c r="J32" s="1"/>
    </row>
    <row r="33" spans="2:10" x14ac:dyDescent="0.25">
      <c r="G33" s="1"/>
      <c r="J33" s="1"/>
    </row>
    <row r="34" spans="2:10" x14ac:dyDescent="0.25">
      <c r="G34" s="1"/>
      <c r="J34" s="1"/>
    </row>
    <row r="35" spans="2:10" x14ac:dyDescent="0.25">
      <c r="G35" s="1"/>
      <c r="J35" s="1"/>
    </row>
    <row r="36" spans="2:10" x14ac:dyDescent="0.25">
      <c r="G36" s="1"/>
      <c r="J36" s="1"/>
    </row>
    <row r="37" spans="2:10" x14ac:dyDescent="0.25">
      <c r="G37" s="1"/>
      <c r="J37" s="1"/>
    </row>
    <row r="38" spans="2:10" x14ac:dyDescent="0.25">
      <c r="G38" s="1"/>
      <c r="J38" s="1"/>
    </row>
    <row r="39" spans="2:10" x14ac:dyDescent="0.25">
      <c r="B39" s="7"/>
      <c r="C39" s="7"/>
      <c r="D39" s="7"/>
      <c r="E39" s="7"/>
      <c r="F39" s="7"/>
      <c r="G39" s="7"/>
      <c r="H39" s="6"/>
      <c r="J39" s="1"/>
    </row>
    <row r="40" spans="2:10" x14ac:dyDescent="0.25">
      <c r="J40" s="1"/>
    </row>
    <row r="41" spans="2:10" x14ac:dyDescent="0.25">
      <c r="J41" s="1"/>
    </row>
    <row r="42" spans="2:10" x14ac:dyDescent="0.25">
      <c r="G42" s="1"/>
      <c r="J42" s="1"/>
    </row>
    <row r="43" spans="2:10" x14ac:dyDescent="0.25">
      <c r="B43" s="7"/>
      <c r="C43" s="7"/>
      <c r="D43" s="7"/>
      <c r="E43" s="7"/>
      <c r="F43" s="6"/>
      <c r="J43" s="1"/>
    </row>
    <row r="44" spans="2:10" x14ac:dyDescent="0.25">
      <c r="J44" s="1"/>
    </row>
    <row r="45" spans="2:10" x14ac:dyDescent="0.25">
      <c r="B45" s="6"/>
      <c r="C45" s="6"/>
      <c r="D45" s="6"/>
      <c r="E45" s="6"/>
      <c r="F45" s="3"/>
      <c r="J45" s="1"/>
    </row>
    <row r="46" spans="2:10" x14ac:dyDescent="0.25">
      <c r="J46" s="1"/>
    </row>
    <row r="47" spans="2:10" x14ac:dyDescent="0.25">
      <c r="B47" s="3"/>
      <c r="C47" s="3"/>
      <c r="D47" s="3"/>
      <c r="E47" s="3"/>
      <c r="F47" s="3"/>
      <c r="J47" s="1"/>
    </row>
    <row r="48" spans="2:10" x14ac:dyDescent="0.25">
      <c r="J48" s="1"/>
    </row>
    <row r="49" spans="2:10" x14ac:dyDescent="0.25">
      <c r="B49" s="3"/>
      <c r="C49" s="3"/>
      <c r="D49" s="3"/>
      <c r="E49" s="3"/>
      <c r="J49" s="1"/>
    </row>
    <row r="50" spans="2:10" x14ac:dyDescent="0.25">
      <c r="J50" s="1"/>
    </row>
  </sheetData>
  <pageMargins left="0.7" right="0.7" top="0.75" bottom="0.75" header="0.3" footer="0.3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activeCell="R40" sqref="R40"/>
    </sheetView>
  </sheetViews>
  <sheetFormatPr defaultRowHeight="15" x14ac:dyDescent="0.25"/>
  <cols>
    <col min="1" max="1" width="12" customWidth="1"/>
    <col min="2" max="2" width="10.7109375" style="1" customWidth="1"/>
    <col min="3" max="3" width="10.42578125" style="1" customWidth="1"/>
  </cols>
  <sheetData>
    <row r="1" spans="1:4" x14ac:dyDescent="0.25">
      <c r="A1" s="2" t="s">
        <v>5</v>
      </c>
      <c r="B1" s="1" t="s">
        <v>9</v>
      </c>
      <c r="C1" s="1" t="s">
        <v>10</v>
      </c>
      <c r="D1" t="s">
        <v>11</v>
      </c>
    </row>
    <row r="2" spans="1:4" hidden="1" x14ac:dyDescent="0.25">
      <c r="A2">
        <v>1989</v>
      </c>
      <c r="B2" s="1">
        <v>4873</v>
      </c>
      <c r="C2" s="1">
        <v>4065</v>
      </c>
      <c r="D2" s="1">
        <v>808</v>
      </c>
    </row>
    <row r="3" spans="1:4" hidden="1" x14ac:dyDescent="0.25">
      <c r="A3">
        <v>1990</v>
      </c>
      <c r="B3" s="1">
        <v>14704</v>
      </c>
      <c r="C3" s="1">
        <v>9800</v>
      </c>
      <c r="D3" s="1">
        <v>4904</v>
      </c>
    </row>
    <row r="4" spans="1:4" hidden="1" x14ac:dyDescent="0.25">
      <c r="A4">
        <v>1991</v>
      </c>
      <c r="B4" s="1">
        <v>21509</v>
      </c>
      <c r="C4" s="1">
        <v>17416</v>
      </c>
      <c r="D4" s="1">
        <v>4093</v>
      </c>
    </row>
    <row r="5" spans="1:4" hidden="1" x14ac:dyDescent="0.25">
      <c r="A5">
        <v>1992</v>
      </c>
      <c r="B5" s="1">
        <v>17789</v>
      </c>
      <c r="C5" s="1">
        <v>16176</v>
      </c>
      <c r="D5" s="1">
        <v>1613</v>
      </c>
    </row>
    <row r="6" spans="1:4" hidden="1" x14ac:dyDescent="0.25">
      <c r="A6">
        <v>1993</v>
      </c>
      <c r="B6" s="1">
        <v>21031</v>
      </c>
      <c r="C6" s="1">
        <v>17593</v>
      </c>
      <c r="D6" s="1">
        <v>3438</v>
      </c>
    </row>
    <row r="7" spans="1:4" hidden="1" x14ac:dyDescent="0.25">
      <c r="A7">
        <v>1994</v>
      </c>
      <c r="B7" s="1">
        <v>25670</v>
      </c>
      <c r="C7" s="1">
        <v>18901</v>
      </c>
      <c r="D7" s="1">
        <v>6769</v>
      </c>
    </row>
    <row r="8" spans="1:4" hidden="1" x14ac:dyDescent="0.25">
      <c r="A8">
        <v>1995</v>
      </c>
      <c r="B8" s="1">
        <v>49129</v>
      </c>
      <c r="C8" s="1">
        <v>36875</v>
      </c>
      <c r="D8" s="1">
        <v>12254</v>
      </c>
    </row>
    <row r="9" spans="1:4" hidden="1" x14ac:dyDescent="0.25">
      <c r="A9">
        <v>1996</v>
      </c>
      <c r="B9" s="1">
        <v>29565</v>
      </c>
      <c r="C9" s="1">
        <v>28011</v>
      </c>
      <c r="D9" s="1">
        <v>1554</v>
      </c>
    </row>
    <row r="10" spans="1:4" hidden="1" x14ac:dyDescent="0.25">
      <c r="A10">
        <v>1997</v>
      </c>
      <c r="B10" s="1">
        <v>56599</v>
      </c>
      <c r="C10" s="1">
        <v>41639</v>
      </c>
      <c r="D10" s="1">
        <v>14960</v>
      </c>
    </row>
    <row r="11" spans="1:4" hidden="1" x14ac:dyDescent="0.25">
      <c r="A11">
        <v>1998</v>
      </c>
      <c r="B11" s="1">
        <v>83665</v>
      </c>
      <c r="C11" s="1">
        <v>57392</v>
      </c>
      <c r="D11" s="1">
        <v>26273</v>
      </c>
    </row>
    <row r="12" spans="1:4" hidden="1" x14ac:dyDescent="0.25">
      <c r="A12">
        <v>1999</v>
      </c>
      <c r="B12" s="1">
        <v>75090</v>
      </c>
      <c r="C12" s="1">
        <v>67721</v>
      </c>
      <c r="D12" s="1">
        <v>20040</v>
      </c>
    </row>
    <row r="13" spans="1:4" hidden="1" x14ac:dyDescent="0.25">
      <c r="A13">
        <v>2000</v>
      </c>
      <c r="B13" s="1">
        <v>149846</v>
      </c>
      <c r="C13" s="1">
        <v>108812</v>
      </c>
      <c r="D13" s="1">
        <v>33827</v>
      </c>
    </row>
    <row r="14" spans="1:4" hidden="1" x14ac:dyDescent="0.25">
      <c r="A14">
        <v>2001</v>
      </c>
      <c r="B14" s="1">
        <v>149540</v>
      </c>
      <c r="C14" s="1">
        <v>131561</v>
      </c>
      <c r="D14" s="1">
        <v>17979</v>
      </c>
    </row>
    <row r="15" spans="1:4" hidden="1" x14ac:dyDescent="0.25">
      <c r="A15">
        <v>2002</v>
      </c>
      <c r="B15" s="1">
        <v>237213</v>
      </c>
      <c r="C15" s="1">
        <v>132133</v>
      </c>
      <c r="D15" s="1">
        <v>105080</v>
      </c>
    </row>
    <row r="16" spans="1:4" hidden="1" x14ac:dyDescent="0.25">
      <c r="A16">
        <v>2003</v>
      </c>
      <c r="B16" s="1">
        <v>204973</v>
      </c>
      <c r="C16" s="1">
        <v>152756</v>
      </c>
      <c r="D16" s="1">
        <v>52217</v>
      </c>
    </row>
    <row r="17" spans="1:7" hidden="1" x14ac:dyDescent="0.25">
      <c r="A17">
        <v>2004</v>
      </c>
      <c r="B17" s="1">
        <v>167881</v>
      </c>
      <c r="C17" s="1">
        <v>181405</v>
      </c>
      <c r="D17" s="1">
        <v>-13524</v>
      </c>
    </row>
    <row r="18" spans="1:7" hidden="1" x14ac:dyDescent="0.25">
      <c r="A18">
        <v>2005</v>
      </c>
      <c r="B18" s="1">
        <v>308587</v>
      </c>
      <c r="C18" s="1">
        <v>145778</v>
      </c>
      <c r="D18" s="1">
        <v>162809</v>
      </c>
    </row>
    <row r="19" spans="1:7" hidden="1" x14ac:dyDescent="0.25">
      <c r="A19">
        <v>2006</v>
      </c>
      <c r="B19" s="1">
        <v>145154</v>
      </c>
      <c r="C19" s="1">
        <v>168508</v>
      </c>
      <c r="D19" s="1">
        <v>-23354</v>
      </c>
    </row>
    <row r="20" spans="1:7" hidden="1" x14ac:dyDescent="0.25">
      <c r="A20">
        <v>2007</v>
      </c>
      <c r="B20" s="1">
        <v>151002</v>
      </c>
      <c r="C20" s="1">
        <v>189444</v>
      </c>
      <c r="D20" s="1">
        <v>-38442</v>
      </c>
    </row>
    <row r="21" spans="1:7" hidden="1" x14ac:dyDescent="0.25">
      <c r="A21">
        <v>2008</v>
      </c>
      <c r="B21" s="1">
        <v>270190</v>
      </c>
      <c r="C21" s="1">
        <v>219579</v>
      </c>
      <c r="D21" s="1">
        <v>50611</v>
      </c>
      <c r="F21" s="2" t="s">
        <v>5</v>
      </c>
      <c r="G21" s="1" t="s">
        <v>3</v>
      </c>
    </row>
    <row r="22" spans="1:7" hidden="1" x14ac:dyDescent="0.25">
      <c r="A22">
        <v>2009</v>
      </c>
      <c r="B22" s="1">
        <v>204620</v>
      </c>
      <c r="C22" s="1">
        <v>244688</v>
      </c>
      <c r="D22" s="1">
        <v>-40068</v>
      </c>
      <c r="F22">
        <v>1989</v>
      </c>
      <c r="G22" s="1">
        <v>4065</v>
      </c>
    </row>
    <row r="23" spans="1:7" x14ac:dyDescent="0.25">
      <c r="A23">
        <v>2000</v>
      </c>
      <c r="B23" s="1">
        <f>Income!E13</f>
        <v>149846</v>
      </c>
      <c r="C23" s="1">
        <f>Income!H13</f>
        <v>108812</v>
      </c>
      <c r="D23" s="1">
        <f>B23-C23</f>
        <v>41034</v>
      </c>
      <c r="G23" s="1"/>
    </row>
    <row r="24" spans="1:7" x14ac:dyDescent="0.25">
      <c r="A24">
        <v>2001</v>
      </c>
      <c r="B24" s="1">
        <f>Income!E14</f>
        <v>149540</v>
      </c>
      <c r="C24" s="1">
        <f>Income!H14</f>
        <v>131561</v>
      </c>
      <c r="D24" s="14">
        <f t="shared" ref="D24:D42" si="0">B24-C24</f>
        <v>17979</v>
      </c>
      <c r="G24" s="1"/>
    </row>
    <row r="25" spans="1:7" x14ac:dyDescent="0.25">
      <c r="A25">
        <v>2002</v>
      </c>
      <c r="B25" s="1">
        <f>Income!E15</f>
        <v>237213</v>
      </c>
      <c r="C25" s="1">
        <f>Income!H15</f>
        <v>132133</v>
      </c>
      <c r="D25" s="14">
        <f t="shared" si="0"/>
        <v>105080</v>
      </c>
      <c r="G25" s="1"/>
    </row>
    <row r="26" spans="1:7" x14ac:dyDescent="0.25">
      <c r="A26">
        <v>2003</v>
      </c>
      <c r="B26" s="1">
        <f>Income!E16</f>
        <v>204973</v>
      </c>
      <c r="C26" s="1">
        <f>Income!H16</f>
        <v>152756</v>
      </c>
      <c r="D26" s="14">
        <f t="shared" si="0"/>
        <v>52217</v>
      </c>
      <c r="G26" s="1"/>
    </row>
    <row r="27" spans="1:7" x14ac:dyDescent="0.25">
      <c r="A27">
        <v>2004</v>
      </c>
      <c r="B27" s="1">
        <f>Income!E17</f>
        <v>167881</v>
      </c>
      <c r="C27" s="1">
        <f>Income!H17</f>
        <v>181405</v>
      </c>
      <c r="D27" s="14">
        <f t="shared" si="0"/>
        <v>-13524</v>
      </c>
      <c r="G27" s="1"/>
    </row>
    <row r="28" spans="1:7" x14ac:dyDescent="0.25">
      <c r="A28">
        <v>2005</v>
      </c>
      <c r="B28" s="1">
        <f>Income!E18</f>
        <v>308587</v>
      </c>
      <c r="C28" s="1">
        <f>Income!H18</f>
        <v>145778</v>
      </c>
      <c r="D28" s="14">
        <f t="shared" si="0"/>
        <v>162809</v>
      </c>
      <c r="G28" s="1"/>
    </row>
    <row r="29" spans="1:7" x14ac:dyDescent="0.25">
      <c r="A29">
        <v>2006</v>
      </c>
      <c r="B29" s="1">
        <f>Income!E19</f>
        <v>145154</v>
      </c>
      <c r="C29" s="1">
        <f>Income!H19</f>
        <v>168508</v>
      </c>
      <c r="D29" s="14">
        <f t="shared" si="0"/>
        <v>-23354</v>
      </c>
      <c r="G29" s="1"/>
    </row>
    <row r="30" spans="1:7" x14ac:dyDescent="0.25">
      <c r="A30">
        <v>2007</v>
      </c>
      <c r="B30" s="1">
        <f>Income!E20</f>
        <v>151002</v>
      </c>
      <c r="C30" s="1">
        <f>Income!H20</f>
        <v>189444</v>
      </c>
      <c r="D30" s="14">
        <f t="shared" si="0"/>
        <v>-38442</v>
      </c>
      <c r="G30" s="1"/>
    </row>
    <row r="31" spans="1:7" x14ac:dyDescent="0.25">
      <c r="A31">
        <v>2008</v>
      </c>
      <c r="B31" s="1">
        <f>Income!E21</f>
        <v>270190</v>
      </c>
      <c r="C31" s="1">
        <f>Income!H21</f>
        <v>219579</v>
      </c>
      <c r="D31" s="14">
        <f t="shared" si="0"/>
        <v>50611</v>
      </c>
      <c r="G31" s="1"/>
    </row>
    <row r="32" spans="1:7" x14ac:dyDescent="0.25">
      <c r="A32">
        <v>2009</v>
      </c>
      <c r="B32" s="1">
        <f>Income!E22</f>
        <v>204620</v>
      </c>
      <c r="C32" s="1">
        <f>Income!H22</f>
        <v>244688</v>
      </c>
      <c r="D32" s="14">
        <f t="shared" si="0"/>
        <v>-40068</v>
      </c>
      <c r="G32" s="1"/>
    </row>
    <row r="33" spans="1:13" x14ac:dyDescent="0.25">
      <c r="A33">
        <v>2010</v>
      </c>
      <c r="B33" s="1">
        <v>316280</v>
      </c>
      <c r="C33" s="1">
        <v>246354</v>
      </c>
      <c r="D33" s="14">
        <f t="shared" si="0"/>
        <v>69926</v>
      </c>
      <c r="G33" s="1"/>
    </row>
    <row r="34" spans="1:13" x14ac:dyDescent="0.25">
      <c r="A34">
        <v>2011</v>
      </c>
      <c r="B34" s="1">
        <v>240126</v>
      </c>
      <c r="C34" s="1">
        <v>236548</v>
      </c>
      <c r="D34" s="14">
        <f t="shared" si="0"/>
        <v>3578</v>
      </c>
      <c r="G34" s="1"/>
    </row>
    <row r="35" spans="1:13" x14ac:dyDescent="0.25">
      <c r="A35">
        <v>2012</v>
      </c>
      <c r="B35" s="1">
        <v>194585</v>
      </c>
      <c r="C35" s="1">
        <v>227866</v>
      </c>
      <c r="D35" s="14">
        <f t="shared" si="0"/>
        <v>-33281</v>
      </c>
      <c r="G35" s="1"/>
    </row>
    <row r="36" spans="1:13" x14ac:dyDescent="0.25">
      <c r="A36">
        <v>2013</v>
      </c>
      <c r="B36" s="1">
        <v>134129</v>
      </c>
      <c r="C36" s="1">
        <v>233803</v>
      </c>
      <c r="D36" s="14">
        <f t="shared" si="0"/>
        <v>-99674</v>
      </c>
      <c r="G36" s="1"/>
    </row>
    <row r="37" spans="1:13" x14ac:dyDescent="0.25">
      <c r="A37">
        <v>2014</v>
      </c>
      <c r="B37" s="1">
        <v>369535</v>
      </c>
      <c r="C37" s="1">
        <f>Income!H27</f>
        <v>244725</v>
      </c>
      <c r="D37" s="14">
        <f t="shared" si="0"/>
        <v>124810</v>
      </c>
      <c r="G37" s="1"/>
    </row>
    <row r="38" spans="1:13" x14ac:dyDescent="0.25">
      <c r="A38">
        <v>2015</v>
      </c>
      <c r="B38" s="1">
        <v>222838</v>
      </c>
      <c r="C38" s="1">
        <v>222739</v>
      </c>
      <c r="D38" s="14">
        <f t="shared" si="0"/>
        <v>99</v>
      </c>
      <c r="G38" s="1"/>
    </row>
    <row r="39" spans="1:13" x14ac:dyDescent="0.25">
      <c r="A39">
        <v>2016</v>
      </c>
      <c r="B39" s="1">
        <v>244489</v>
      </c>
      <c r="C39" s="1">
        <v>239218</v>
      </c>
      <c r="D39" s="14">
        <f t="shared" si="0"/>
        <v>5271</v>
      </c>
      <c r="G39" s="1"/>
    </row>
    <row r="40" spans="1:13" x14ac:dyDescent="0.25">
      <c r="A40">
        <v>2017</v>
      </c>
      <c r="B40" s="1">
        <v>284350</v>
      </c>
      <c r="C40" s="1">
        <v>273951</v>
      </c>
      <c r="D40" s="14">
        <f t="shared" si="0"/>
        <v>10399</v>
      </c>
      <c r="G40" s="1"/>
    </row>
    <row r="41" spans="1:13" ht="14.25" x14ac:dyDescent="0.25">
      <c r="A41">
        <v>2018</v>
      </c>
      <c r="B41" s="1">
        <f>Income!$E$31</f>
        <v>286766</v>
      </c>
      <c r="C41" s="1">
        <f>Income!$H$31</f>
        <v>285956</v>
      </c>
      <c r="D41" s="1">
        <f t="shared" si="0"/>
        <v>810</v>
      </c>
      <c r="G41" s="1"/>
      <c r="K41" s="1"/>
      <c r="L41" s="1"/>
      <c r="M41" s="1"/>
    </row>
    <row r="42" spans="1:13" ht="14.25" x14ac:dyDescent="0.25">
      <c r="A42">
        <v>2019</v>
      </c>
      <c r="B42" s="1">
        <f>Income!$E$32</f>
        <v>433731</v>
      </c>
      <c r="C42" s="1">
        <f>Income!$H$32</f>
        <v>311246</v>
      </c>
      <c r="D42" s="1">
        <f t="shared" si="0"/>
        <v>122485</v>
      </c>
      <c r="G42" s="1"/>
      <c r="K42" s="1"/>
      <c r="L42" s="1"/>
      <c r="M42" s="1"/>
    </row>
    <row r="43" spans="1:13" x14ac:dyDescent="0.25">
      <c r="G43" s="1"/>
      <c r="K43" s="1"/>
      <c r="L43" s="1"/>
      <c r="M43" s="1"/>
    </row>
    <row r="44" spans="1:13" x14ac:dyDescent="0.25">
      <c r="G44" s="1"/>
      <c r="K44" s="1"/>
      <c r="L44" s="1"/>
      <c r="M44" s="1"/>
    </row>
    <row r="45" spans="1:13" x14ac:dyDescent="0.25">
      <c r="G45" s="1"/>
    </row>
    <row r="47" spans="1:13" x14ac:dyDescent="0.25">
      <c r="H47" s="1"/>
      <c r="I47" s="1"/>
      <c r="J47" s="1"/>
      <c r="K47" s="1"/>
    </row>
    <row r="48" spans="1:13" x14ac:dyDescent="0.25">
      <c r="H48" s="1"/>
      <c r="I48" s="1"/>
      <c r="J48" s="1"/>
      <c r="K48" s="1"/>
    </row>
    <row r="49" spans="3:11" x14ac:dyDescent="0.25">
      <c r="H49" s="1"/>
      <c r="I49" s="1"/>
      <c r="J49" s="1"/>
      <c r="K49" s="1"/>
    </row>
    <row r="51" spans="3:11" x14ac:dyDescent="0.25">
      <c r="C51" s="3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Analysis</vt:lpstr>
      <vt:lpstr>Income</vt:lpstr>
      <vt:lpstr>Inc Exp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FrancesJaine</dc:creator>
  <cp:lastModifiedBy>francesjaine@icloud.com</cp:lastModifiedBy>
  <dcterms:created xsi:type="dcterms:W3CDTF">2012-07-31T16:08:07Z</dcterms:created>
  <dcterms:modified xsi:type="dcterms:W3CDTF">2019-07-23T15:53:07Z</dcterms:modified>
</cp:coreProperties>
</file>